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魏县2022年度统筹整合使用财政涉农资金项目完成情况统计表" sheetId="13" r:id="rId1"/>
    <sheet name="全部项目分文号（非整合方案用）" sheetId="7" state="hidden" r:id="rId2"/>
  </sheets>
  <definedNames>
    <definedName name="_xlnm._FilterDatabase" localSheetId="0" hidden="1">魏县2022年度统筹整合使用财政涉农资金项目完成情况统计表!$A$3:$N$6</definedName>
    <definedName name="_xlnm._FilterDatabase" localSheetId="1" hidden="1">'全部项目分文号（非整合方案用）'!$A$3:$S$60</definedName>
    <definedName name="_xlnm.Print_Titles" localSheetId="0">魏县2022年度统筹整合使用财政涉农资金项目完成情况统计表!$3:$3</definedName>
    <definedName name="_xlnm.Print_Area" localSheetId="0">魏县2022年度统筹整合使用财政涉农资金项目完成情况统计表!$A$1:$L$6</definedName>
  </definedNames>
  <calcPr calcId="144525"/>
</workbook>
</file>

<file path=xl/sharedStrings.xml><?xml version="1.0" encoding="utf-8"?>
<sst xmlns="http://schemas.openxmlformats.org/spreadsheetml/2006/main" count="320" uniqueCount="164">
  <si>
    <t>坪石镇农村生活污水治理项目涉农资金使用情况信息公开表</t>
  </si>
  <si>
    <t>序号</t>
  </si>
  <si>
    <t>项目名称</t>
  </si>
  <si>
    <t>项目实施地点</t>
  </si>
  <si>
    <t>预期目标</t>
  </si>
  <si>
    <t>建设内容</t>
  </si>
  <si>
    <t>资金规模
(万元）</t>
  </si>
  <si>
    <t>资金来源</t>
  </si>
  <si>
    <t>实施期限</t>
  </si>
  <si>
    <t>实施单位及责任人</t>
  </si>
  <si>
    <t>完成情况</t>
  </si>
  <si>
    <t>举报投诉情况</t>
  </si>
  <si>
    <t>备注</t>
  </si>
  <si>
    <t>2021年坪石镇完善农村生活污水处理设施项目</t>
  </si>
  <si>
    <t>乐昌市坪石镇</t>
  </si>
  <si>
    <t>完成9个自然村农村生活污水处理设施项目</t>
  </si>
  <si>
    <t>完善9个自然村农村生活污水收集支管，将支管与镇级主管对接，将农户生活污水统一收集进行处理。</t>
  </si>
  <si>
    <t>涉农资金</t>
  </si>
  <si>
    <t>2021.10-2022.02</t>
  </si>
  <si>
    <t>坪石镇人民政府
罗云峰</t>
  </si>
  <si>
    <t>已完工</t>
  </si>
  <si>
    <t>坪石镇人民政府
0751-5529206</t>
  </si>
  <si>
    <t>2021年坪石镇新建农村生活污水处理设施项目</t>
  </si>
  <si>
    <t>完成37个自然村农村生活污水处理设施项目</t>
  </si>
  <si>
    <t>新建37个自然村农村生活污水处理设施，包括支管、主管和处理终端，将农户生活污水统一收集进行处理。</t>
  </si>
  <si>
    <t>中央资金</t>
  </si>
  <si>
    <t>2021.05-2021.10</t>
  </si>
  <si>
    <t>附件3：</t>
  </si>
  <si>
    <t>魏县2022年度统筹整合使用财政涉农资金项目计划清单</t>
  </si>
  <si>
    <t>项目类型</t>
  </si>
  <si>
    <t>建设任务</t>
  </si>
  <si>
    <t>安排资金
(万元）</t>
  </si>
  <si>
    <t>进度计划</t>
  </si>
  <si>
    <t>责任单位</t>
  </si>
  <si>
    <t>上报已支出</t>
  </si>
  <si>
    <t>君乐宝乳业发展项目</t>
  </si>
  <si>
    <t>产业项目</t>
  </si>
  <si>
    <t>购置生产设施及设备，建设厂房等</t>
  </si>
  <si>
    <t>冀财农（2021）126号中央财政衔接资金</t>
  </si>
  <si>
    <t>魏县乡村振兴局</t>
  </si>
  <si>
    <t>下达</t>
  </si>
  <si>
    <t>不整合</t>
  </si>
  <si>
    <t>拟列入整合方案产业项目</t>
  </si>
  <si>
    <t>拟列入整合方案基础设施</t>
  </si>
  <si>
    <t>拟列入方案项目管理费</t>
  </si>
  <si>
    <t>产业比例</t>
  </si>
  <si>
    <t>中化农业机械种植现代化项目</t>
  </si>
  <si>
    <t>购置高温裹包机机械及设备等</t>
  </si>
  <si>
    <t>中央衔接资金</t>
  </si>
  <si>
    <t>梨花小镇产业发展项目</t>
  </si>
  <si>
    <t>5个特色小院建设</t>
  </si>
  <si>
    <t>省级衔接资金</t>
  </si>
  <si>
    <t>白沟产业园建设项目</t>
  </si>
  <si>
    <t>孵化基地建设项目</t>
  </si>
  <si>
    <t>边马镇任庄帮扶微工厂建设项目</t>
  </si>
  <si>
    <t>县级衔接资金</t>
  </si>
  <si>
    <t>东代固镇北张庄村微工厂设备购置项目</t>
  </si>
  <si>
    <t>市级衔接资金</t>
  </si>
  <si>
    <t>仕望集乡崔阁村微工厂设备购置项目</t>
  </si>
  <si>
    <t>中央农业发展资金</t>
  </si>
  <si>
    <t>魏城镇魏于村微工厂建设级设备购置项目</t>
  </si>
  <si>
    <t>合计</t>
  </si>
  <si>
    <t>南双庙镇河岸上村微工厂设备购置项目</t>
  </si>
  <si>
    <t>车往镇前仓口村微工厂设备购置项目</t>
  </si>
  <si>
    <t>牙里镇楼东村微工厂设备购置项目</t>
  </si>
  <si>
    <t>大马村乡二马村微工厂设备购置项目</t>
  </si>
  <si>
    <t>德政镇前小寨微工厂设备购置项目</t>
  </si>
  <si>
    <t>大辛庄乡庙东微工厂及设备</t>
  </si>
  <si>
    <t>支持蔬菜产业发展项目</t>
  </si>
  <si>
    <t>发展菜园阳台经济，建设蔬菜大棚及鱼菜共生配套项目等</t>
  </si>
  <si>
    <t>支持“一乡一业”“一村一品”产业项目</t>
  </si>
  <si>
    <t>双井镇李照河村懒人菇大棚建设项目</t>
  </si>
  <si>
    <t>车往镇申霖园区电商中心项目</t>
  </si>
  <si>
    <t>泊口镇坑塘经济发展及配套设施项目</t>
  </si>
  <si>
    <t>前大磨乡高标准农田机械设备购置项目</t>
  </si>
  <si>
    <t>院堡镇三家园区电商中心项目</t>
  </si>
  <si>
    <t>南双庙镇坑塘经济发展及配套设施项目</t>
  </si>
  <si>
    <t>沙口集贺祥社区桃花源旅游项目，主要购置观光车，建设小餐厅，建设旅游设施等</t>
  </si>
  <si>
    <t>支持梨乡水城乡村振兴示范片区项目</t>
  </si>
  <si>
    <t>文旅产业及配套设施建设</t>
  </si>
  <si>
    <t>冀财农（2021）126号中央财政衔接资金、冀财农（2021）143号省级财政衔接资金</t>
  </si>
  <si>
    <t>1079.21+6320.79</t>
  </si>
  <si>
    <t>项目管理费</t>
  </si>
  <si>
    <t>其他项目</t>
  </si>
  <si>
    <t>用于项目前期方案编制、预算、审计结算、监理等项目费用支出</t>
  </si>
  <si>
    <t>小额贴息项目</t>
  </si>
  <si>
    <t>对脱贫户和监测户小额贷款进行贴息</t>
  </si>
  <si>
    <t>冀财农（2021）143号省级财政衔接资金</t>
  </si>
  <si>
    <t>魏县全域硬化、亮化及环境整治项目</t>
  </si>
  <si>
    <t>基础设施</t>
  </si>
  <si>
    <t>冀财农（2021）126号中央财政衔接资金、冀财农（2021）143号省级财政衔接资金、魏财预（2022）1号县级财政衔接资金</t>
  </si>
  <si>
    <t>633.58+6579.94+2900</t>
  </si>
  <si>
    <t>中央支出633.58</t>
  </si>
  <si>
    <t>省级支出：4423.18</t>
  </si>
  <si>
    <t>修路项目</t>
  </si>
  <si>
    <t>双井镇永东村</t>
  </si>
  <si>
    <t>硬化道路7891平方米,15cm商砼路面</t>
  </si>
  <si>
    <t>邯财农[2022]8号市级财政衔接资金</t>
  </si>
  <si>
    <t>双井镇陈圈村</t>
  </si>
  <si>
    <t>硬化道路1760平方米,15cm商砼路面</t>
  </si>
  <si>
    <t>双井镇马郑圈村</t>
  </si>
  <si>
    <t>硬化道路1780平方米,15cm商砼路面</t>
  </si>
  <si>
    <t>双井镇北照河村</t>
  </si>
  <si>
    <t>硬化道路1880平方米,15cm商砼路面</t>
  </si>
  <si>
    <t>双井镇河南村村</t>
  </si>
  <si>
    <t>硬化道路5250平方米,15cm商砼路面</t>
  </si>
  <si>
    <t>南双庙镇双中村</t>
  </si>
  <si>
    <t>硬化道路5000平方米,10cm商砼路面</t>
  </si>
  <si>
    <t>南双庙镇双北村</t>
  </si>
  <si>
    <t>南双庙镇双南村</t>
  </si>
  <si>
    <t>魏城镇梁河下村</t>
  </si>
  <si>
    <t>硬化道路7000平方米,15cm商砼路面</t>
  </si>
  <si>
    <t>边沟项目</t>
  </si>
  <si>
    <t>铺设边沟1400m</t>
  </si>
  <si>
    <t>食用菌大棚机械设备项目</t>
  </si>
  <si>
    <t>双井镇乡村振兴产业园区</t>
  </si>
  <si>
    <t>购置食用菌大棚配套设施一套</t>
  </si>
  <si>
    <t>帮扶微工厂</t>
  </si>
  <si>
    <t>边马镇西扬善村</t>
  </si>
  <si>
    <t>建设帮扶微工厂1座</t>
  </si>
  <si>
    <t>养殖圈舍设备</t>
  </si>
  <si>
    <t>大马村乡二马村</t>
  </si>
  <si>
    <t>购置养殖圈舍设备1套</t>
  </si>
  <si>
    <t>产业路及配套设施</t>
  </si>
  <si>
    <t>边马镇乡村振兴产业园区</t>
  </si>
  <si>
    <t>棚头及道路硬化11480平方米，蔬菜包装厂棚800平方米</t>
  </si>
  <si>
    <t>农业产业园建设项目</t>
  </si>
  <si>
    <t>现代农业园区</t>
  </si>
  <si>
    <t>农产品电商服务中心建设等</t>
  </si>
  <si>
    <t>冀财农（2021）134号中央农业生产发展资金、邯财农[2022]8号市级财政衔接资金</t>
  </si>
  <si>
    <t>魏县农业农村局</t>
  </si>
  <si>
    <t>405+174.74</t>
  </si>
  <si>
    <t>整合资金合计</t>
  </si>
  <si>
    <t>产业比例62.55</t>
  </si>
  <si>
    <t>支持梨产业种植业发展项目</t>
  </si>
  <si>
    <t>国药大健康、饮品经济、品牌提升、建设果汁厂及研发中心等</t>
  </si>
  <si>
    <t>冀财农（2022）16号省级财政衔接资金</t>
  </si>
  <si>
    <t>银耳产业园建设项目</t>
  </si>
  <si>
    <t>电商中心建设</t>
  </si>
  <si>
    <t>支持农业公园建设项目</t>
  </si>
  <si>
    <t>农业公园配套基础设施</t>
  </si>
  <si>
    <t>易地扶贫搬迁债券资金利息</t>
  </si>
  <si>
    <t>偿还易地扶贫搬迁债券资金利息</t>
  </si>
  <si>
    <t>财政局</t>
  </si>
  <si>
    <t>脱贫户及监测对象公益性岗位补助项目</t>
  </si>
  <si>
    <t>每个公益性岗位每年补助3600元</t>
  </si>
  <si>
    <t>冀财农（2021）143号省级财政衔接资金、冀财农（2022）16号省级财政衔接资金</t>
  </si>
  <si>
    <t>57+760</t>
  </si>
  <si>
    <t>培训费</t>
  </si>
  <si>
    <t>对脱贫户和监测户进行种植、养殖技能培训，对帮扶微工厂内的脱贫户和监测户进行加工业技能提升培训</t>
  </si>
  <si>
    <t>雨露计划项目</t>
  </si>
  <si>
    <t>对大中专及职业教育学生每年补助3000元，每年分两次补助</t>
  </si>
  <si>
    <t>交通补贴</t>
  </si>
  <si>
    <t>对脱贫户和监测户跨省就业交通补贴</t>
  </si>
  <si>
    <t>帮扶微工厂生产和稳岗补贴</t>
  </si>
  <si>
    <t>对吸纳脱贫劳动力就业的经营主体给予适当生产补贴和稳岗补贴</t>
  </si>
  <si>
    <t>项目预决算及验收审计费</t>
  </si>
  <si>
    <t>魏财预（2022）1号县级财政衔接资金</t>
  </si>
  <si>
    <t>工程监理费</t>
  </si>
  <si>
    <t>债券资金利息</t>
  </si>
  <si>
    <t>以工代赈修路项目</t>
  </si>
  <si>
    <t>发改局</t>
  </si>
  <si>
    <t>未整合专项资金合计</t>
  </si>
  <si>
    <t>专项36269+整合405=总计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</si>
</sst>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6"/>
      <name val="黑体"/>
      <charset val="134"/>
    </font>
    <font>
      <b/>
      <sz val="20"/>
      <name val="宋体"/>
      <charset val="134"/>
      <scheme val="minor"/>
    </font>
    <font>
      <b/>
      <sz val="20"/>
      <name val="仿宋"/>
      <charset val="134"/>
    </font>
    <font>
      <b/>
      <sz val="12"/>
      <name val="宋体"/>
      <charset val="134"/>
    </font>
    <font>
      <sz val="11"/>
      <name val="仿宋"/>
      <charset val="134"/>
    </font>
    <font>
      <sz val="10"/>
      <color rgb="FFFF0000"/>
      <name val="宋体"/>
      <charset val="134"/>
    </font>
    <font>
      <sz val="11"/>
      <color rgb="FFFF0000"/>
      <name val="仿宋"/>
      <charset val="134"/>
    </font>
    <font>
      <b/>
      <sz val="10"/>
      <name val="宋体"/>
      <charset val="134"/>
    </font>
    <font>
      <sz val="10"/>
      <color rgb="FFFF0000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14" borderId="2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4" xfId="50"/>
  </cellStyles>
  <tableStyles count="0" defaultTableStyle="TableStyleMedium2" defaultPivotStyle="PivotStyleLight16"/>
  <colors>
    <mruColors>
      <color rgb="00E72FC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N5" sqref="N5"/>
    </sheetView>
  </sheetViews>
  <sheetFormatPr defaultColWidth="9" defaultRowHeight="26" customHeight="1" outlineLevelRow="5"/>
  <cols>
    <col min="1" max="1" width="4.25" style="1" customWidth="1"/>
    <col min="2" max="2" width="13.4833333333333" style="4" customWidth="1"/>
    <col min="3" max="4" width="16" style="1" customWidth="1"/>
    <col min="5" max="5" width="31" style="57" customWidth="1"/>
    <col min="6" max="6" width="9.375" style="1" customWidth="1"/>
    <col min="7" max="7" width="18.3916666666667" style="1" customWidth="1"/>
    <col min="8" max="8" width="10.1" style="5" customWidth="1"/>
    <col min="9" max="9" width="10" style="6" customWidth="1"/>
    <col min="10" max="11" width="11.375" style="6" customWidth="1"/>
    <col min="12" max="12" width="6.375" style="7" customWidth="1"/>
    <col min="13" max="13" width="15" style="1" customWidth="1"/>
    <col min="14" max="14" width="41.875" style="1" customWidth="1"/>
    <col min="15" max="210" width="10.1333333333333" style="1" customWidth="1"/>
    <col min="211" max="211" width="10.1333333333333" style="1"/>
    <col min="212" max="16384" width="9" style="1"/>
  </cols>
  <sheetData>
    <row r="1" s="1" customFormat="1" customHeight="1" spans="1:11">
      <c r="A1" s="58"/>
      <c r="B1" s="4"/>
      <c r="E1" s="57"/>
      <c r="H1" s="5"/>
      <c r="I1" s="39"/>
      <c r="J1" s="39"/>
      <c r="K1" s="39"/>
    </row>
    <row r="2" s="1" customFormat="1" ht="39" customHeight="1" spans="1:12">
      <c r="A2" s="10" t="s">
        <v>0</v>
      </c>
      <c r="B2" s="11"/>
      <c r="C2" s="10"/>
      <c r="D2" s="10"/>
      <c r="E2" s="59"/>
      <c r="F2" s="10"/>
      <c r="G2" s="10"/>
      <c r="H2" s="12"/>
      <c r="I2" s="10"/>
      <c r="J2" s="10"/>
      <c r="K2" s="10"/>
      <c r="L2" s="10"/>
    </row>
    <row r="3" s="2" customFormat="1" ht="31" customHeight="1" spans="1:12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1" t="s">
        <v>8</v>
      </c>
      <c r="I3" s="65" t="s">
        <v>9</v>
      </c>
      <c r="J3" s="65" t="s">
        <v>10</v>
      </c>
      <c r="K3" s="65" t="s">
        <v>11</v>
      </c>
      <c r="L3" s="66" t="s">
        <v>12</v>
      </c>
    </row>
    <row r="4" s="55" customFormat="1" ht="83" customHeight="1" spans="1:12">
      <c r="A4" s="29"/>
      <c r="B4" s="29" t="s">
        <v>13</v>
      </c>
      <c r="C4" s="29" t="s">
        <v>14</v>
      </c>
      <c r="D4" s="29" t="s">
        <v>15</v>
      </c>
      <c r="E4" s="62" t="s">
        <v>16</v>
      </c>
      <c r="F4" s="29">
        <v>182.24</v>
      </c>
      <c r="G4" s="29" t="s">
        <v>17</v>
      </c>
      <c r="H4" s="63" t="s">
        <v>18</v>
      </c>
      <c r="I4" s="29" t="s">
        <v>19</v>
      </c>
      <c r="J4" s="67" t="s">
        <v>20</v>
      </c>
      <c r="K4" s="67" t="s">
        <v>21</v>
      </c>
      <c r="L4" s="50"/>
    </row>
    <row r="5" s="55" customFormat="1" ht="110" customHeight="1" spans="1:13">
      <c r="A5" s="29"/>
      <c r="B5" s="29" t="s">
        <v>22</v>
      </c>
      <c r="C5" s="29" t="s">
        <v>14</v>
      </c>
      <c r="D5" s="29" t="s">
        <v>23</v>
      </c>
      <c r="E5" s="62" t="s">
        <v>24</v>
      </c>
      <c r="F5" s="29">
        <v>1544.16</v>
      </c>
      <c r="G5" s="29" t="s">
        <v>25</v>
      </c>
      <c r="H5" s="63" t="s">
        <v>26</v>
      </c>
      <c r="I5" s="29" t="s">
        <v>19</v>
      </c>
      <c r="J5" s="67" t="s">
        <v>20</v>
      </c>
      <c r="K5" s="67" t="s">
        <v>21</v>
      </c>
      <c r="L5" s="50"/>
      <c r="M5" s="6"/>
    </row>
    <row r="6" s="56" customFormat="1" ht="72" customHeight="1" spans="1:12">
      <c r="A6" s="29"/>
      <c r="B6" s="29"/>
      <c r="C6" s="29"/>
      <c r="D6" s="29"/>
      <c r="E6" s="62"/>
      <c r="F6" s="64"/>
      <c r="G6" s="29"/>
      <c r="H6" s="63"/>
      <c r="I6" s="67"/>
      <c r="J6" s="67"/>
      <c r="K6" s="67"/>
      <c r="L6" s="50"/>
    </row>
  </sheetData>
  <mergeCells count="2">
    <mergeCell ref="A1:B1"/>
    <mergeCell ref="A2:L2"/>
  </mergeCells>
  <printOptions horizontalCentered="1"/>
  <pageMargins left="0.66875" right="0.66875" top="0.708333333333333" bottom="0.511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zoomScale="115" zoomScaleNormal="115" topLeftCell="A44" workbookViewId="0">
      <selection activeCell="D56" sqref="D56"/>
    </sheetView>
  </sheetViews>
  <sheetFormatPr defaultColWidth="9" defaultRowHeight="26" customHeight="1"/>
  <cols>
    <col min="1" max="1" width="4.25" style="1" customWidth="1"/>
    <col min="2" max="2" width="14.125" style="2" customWidth="1"/>
    <col min="3" max="3" width="9.375" style="2" customWidth="1"/>
    <col min="4" max="4" width="16" style="1" customWidth="1"/>
    <col min="5" max="5" width="35.4" style="4" customWidth="1"/>
    <col min="6" max="6" width="9.375" style="1" customWidth="1"/>
    <col min="7" max="7" width="20.625" style="1" customWidth="1"/>
    <col min="8" max="8" width="8.125" style="5" customWidth="1"/>
    <col min="9" max="9" width="10" style="6" customWidth="1"/>
    <col min="10" max="10" width="4.5" style="7" customWidth="1"/>
    <col min="11" max="12" width="17.9083333333333" style="1" hidden="1" customWidth="1"/>
    <col min="13" max="13" width="12.125" style="1" hidden="1" customWidth="1"/>
    <col min="14" max="14" width="17" style="1" hidden="1" customWidth="1"/>
    <col min="15" max="15" width="12.125" style="1" hidden="1" customWidth="1"/>
    <col min="16" max="16" width="23.15" style="1" customWidth="1"/>
    <col min="17" max="17" width="19.5666666666667" style="1" customWidth="1"/>
    <col min="18" max="18" width="17.3833333333333" style="1" customWidth="1"/>
    <col min="19" max="240" width="10.1333333333333" style="1" customWidth="1"/>
    <col min="241" max="241" width="10.1333333333333" style="1"/>
    <col min="242" max="16384" width="9" style="1"/>
  </cols>
  <sheetData>
    <row r="1" s="1" customFormat="1" customHeight="1" spans="1:9">
      <c r="A1" s="8" t="s">
        <v>27</v>
      </c>
      <c r="B1" s="9"/>
      <c r="C1" s="9"/>
      <c r="E1" s="4"/>
      <c r="H1" s="5"/>
      <c r="I1" s="39"/>
    </row>
    <row r="2" s="1" customFormat="1" customHeight="1" spans="1:10">
      <c r="A2" s="10" t="s">
        <v>28</v>
      </c>
      <c r="B2" s="11"/>
      <c r="C2" s="11"/>
      <c r="D2" s="10"/>
      <c r="E2" s="11"/>
      <c r="F2" s="10"/>
      <c r="G2" s="10"/>
      <c r="H2" s="12"/>
      <c r="I2" s="10"/>
      <c r="J2" s="10"/>
    </row>
    <row r="3" s="2" customFormat="1" ht="39" customHeight="1" spans="1:12">
      <c r="A3" s="13" t="s">
        <v>1</v>
      </c>
      <c r="B3" s="13" t="s">
        <v>2</v>
      </c>
      <c r="C3" s="13" t="s">
        <v>29</v>
      </c>
      <c r="D3" s="13" t="s">
        <v>3</v>
      </c>
      <c r="E3" s="13" t="s">
        <v>30</v>
      </c>
      <c r="F3" s="13" t="s">
        <v>31</v>
      </c>
      <c r="G3" s="13" t="s">
        <v>7</v>
      </c>
      <c r="H3" s="14" t="s">
        <v>32</v>
      </c>
      <c r="I3" s="40" t="s">
        <v>33</v>
      </c>
      <c r="J3" s="41" t="s">
        <v>12</v>
      </c>
      <c r="L3" s="2" t="s">
        <v>34</v>
      </c>
    </row>
    <row r="4" s="2" customFormat="1" ht="33" customHeight="1" spans="1:19">
      <c r="A4" s="15"/>
      <c r="B4" s="16" t="s">
        <v>35</v>
      </c>
      <c r="C4" s="17" t="s">
        <v>36</v>
      </c>
      <c r="D4" s="17"/>
      <c r="E4" s="16" t="s">
        <v>37</v>
      </c>
      <c r="F4" s="17">
        <v>2000</v>
      </c>
      <c r="G4" s="17" t="s">
        <v>38</v>
      </c>
      <c r="H4" s="18"/>
      <c r="I4" s="42" t="s">
        <v>39</v>
      </c>
      <c r="J4" s="43"/>
      <c r="L4" s="2">
        <v>1021</v>
      </c>
      <c r="N4" s="2" t="s">
        <v>40</v>
      </c>
      <c r="O4" s="2" t="s">
        <v>41</v>
      </c>
      <c r="P4" s="2" t="s">
        <v>42</v>
      </c>
      <c r="Q4" s="2" t="s">
        <v>43</v>
      </c>
      <c r="R4" s="2" t="s">
        <v>44</v>
      </c>
      <c r="S4" s="2" t="s">
        <v>45</v>
      </c>
    </row>
    <row r="5" s="2" customFormat="1" ht="40.5" spans="1:19">
      <c r="A5" s="15"/>
      <c r="B5" s="16" t="s">
        <v>46</v>
      </c>
      <c r="C5" s="17" t="s">
        <v>36</v>
      </c>
      <c r="D5" s="17"/>
      <c r="E5" s="16" t="s">
        <v>47</v>
      </c>
      <c r="F5" s="17">
        <v>600</v>
      </c>
      <c r="G5" s="17" t="s">
        <v>38</v>
      </c>
      <c r="H5" s="18"/>
      <c r="I5" s="42" t="s">
        <v>39</v>
      </c>
      <c r="J5" s="44"/>
      <c r="L5" s="2">
        <v>350</v>
      </c>
      <c r="M5" s="2" t="s">
        <v>48</v>
      </c>
      <c r="N5" s="2">
        <v>10951</v>
      </c>
      <c r="O5" s="2">
        <v>133</v>
      </c>
      <c r="P5" s="45">
        <f>8995.71+1079.21</f>
        <v>10074.92</v>
      </c>
      <c r="Q5" s="45">
        <f>743.08-109.5</f>
        <v>633.58</v>
      </c>
      <c r="R5" s="45">
        <v>109.5</v>
      </c>
      <c r="S5" s="2">
        <f>P5/N5</f>
        <v>0.92</v>
      </c>
    </row>
    <row r="6" s="2" customFormat="1" ht="33" customHeight="1" spans="1:17">
      <c r="A6" s="15"/>
      <c r="B6" s="16" t="s">
        <v>49</v>
      </c>
      <c r="C6" s="17" t="s">
        <v>36</v>
      </c>
      <c r="D6" s="17"/>
      <c r="E6" s="16" t="s">
        <v>50</v>
      </c>
      <c r="F6" s="17">
        <v>500</v>
      </c>
      <c r="G6" s="17" t="s">
        <v>38</v>
      </c>
      <c r="H6" s="18"/>
      <c r="I6" s="42" t="s">
        <v>39</v>
      </c>
      <c r="J6" s="44"/>
      <c r="M6" s="2" t="s">
        <v>51</v>
      </c>
      <c r="N6" s="2">
        <v>15169</v>
      </c>
      <c r="O6" s="2">
        <f>N6-P6-Q6</f>
        <v>2211.27</v>
      </c>
      <c r="P6" s="45">
        <f>6320.79+57</f>
        <v>6377.79</v>
      </c>
      <c r="Q6" s="45">
        <f>6470.44+109.5</f>
        <v>6579.94</v>
      </c>
    </row>
    <row r="7" s="2" customFormat="1" ht="23" customHeight="1" spans="1:19">
      <c r="A7" s="15"/>
      <c r="B7" s="17" t="s">
        <v>52</v>
      </c>
      <c r="C7" s="17" t="s">
        <v>36</v>
      </c>
      <c r="D7" s="17"/>
      <c r="E7" s="16" t="s">
        <v>53</v>
      </c>
      <c r="F7" s="17">
        <v>2000</v>
      </c>
      <c r="G7" s="17" t="s">
        <v>38</v>
      </c>
      <c r="H7" s="18"/>
      <c r="I7" s="42" t="s">
        <v>39</v>
      </c>
      <c r="J7" s="44"/>
      <c r="M7" s="2" t="s">
        <v>51</v>
      </c>
      <c r="N7" s="2">
        <v>4500</v>
      </c>
      <c r="O7" s="2">
        <v>4500</v>
      </c>
      <c r="P7" s="45"/>
      <c r="Q7" s="45"/>
      <c r="R7" s="1"/>
      <c r="S7" s="1"/>
    </row>
    <row r="8" s="2" customFormat="1" ht="23" customHeight="1" spans="1:17">
      <c r="A8" s="15"/>
      <c r="B8" s="17"/>
      <c r="C8" s="17" t="s">
        <v>36</v>
      </c>
      <c r="D8" s="17"/>
      <c r="E8" s="16" t="s">
        <v>54</v>
      </c>
      <c r="F8" s="17">
        <v>144</v>
      </c>
      <c r="G8" s="17" t="s">
        <v>38</v>
      </c>
      <c r="H8" s="18"/>
      <c r="I8" s="42" t="s">
        <v>39</v>
      </c>
      <c r="J8" s="44"/>
      <c r="M8" s="2" t="s">
        <v>55</v>
      </c>
      <c r="N8" s="2">
        <v>4345</v>
      </c>
      <c r="O8" s="2">
        <f>N8-Q8</f>
        <v>1445</v>
      </c>
      <c r="P8" s="45"/>
      <c r="Q8" s="45">
        <v>2900</v>
      </c>
    </row>
    <row r="9" s="2" customFormat="1" ht="23" customHeight="1" spans="1:17">
      <c r="A9" s="15"/>
      <c r="B9" s="17"/>
      <c r="C9" s="17" t="s">
        <v>36</v>
      </c>
      <c r="D9" s="17"/>
      <c r="E9" s="16" t="s">
        <v>56</v>
      </c>
      <c r="F9" s="19">
        <v>99</v>
      </c>
      <c r="G9" s="17" t="s">
        <v>38</v>
      </c>
      <c r="H9" s="18"/>
      <c r="I9" s="42" t="s">
        <v>39</v>
      </c>
      <c r="J9" s="44"/>
      <c r="L9" s="19">
        <v>99</v>
      </c>
      <c r="M9" s="2" t="s">
        <v>57</v>
      </c>
      <c r="N9" s="2">
        <v>1304</v>
      </c>
      <c r="O9" s="2">
        <f>N9-P9-Q9</f>
        <v>0</v>
      </c>
      <c r="P9" s="45">
        <f>722+174.74</f>
        <v>896.74</v>
      </c>
      <c r="Q9" s="45">
        <v>407.26</v>
      </c>
    </row>
    <row r="10" s="2" customFormat="1" ht="23" customHeight="1" spans="1:17">
      <c r="A10" s="15"/>
      <c r="B10" s="17"/>
      <c r="C10" s="17" t="s">
        <v>36</v>
      </c>
      <c r="D10" s="17"/>
      <c r="E10" s="16" t="s">
        <v>58</v>
      </c>
      <c r="F10" s="19">
        <v>15.25</v>
      </c>
      <c r="G10" s="17" t="s">
        <v>38</v>
      </c>
      <c r="H10" s="18"/>
      <c r="I10" s="42" t="s">
        <v>39</v>
      </c>
      <c r="J10" s="44"/>
      <c r="L10" s="19">
        <v>15.25</v>
      </c>
      <c r="M10" s="2" t="s">
        <v>59</v>
      </c>
      <c r="N10" s="2">
        <v>405</v>
      </c>
      <c r="O10" s="2">
        <f>N10-P10</f>
        <v>0</v>
      </c>
      <c r="P10" s="45">
        <v>405</v>
      </c>
      <c r="Q10" s="45"/>
    </row>
    <row r="11" s="2" customFormat="1" ht="23" customHeight="1" spans="1:19">
      <c r="A11" s="15"/>
      <c r="B11" s="17"/>
      <c r="C11" s="17" t="s">
        <v>36</v>
      </c>
      <c r="D11" s="17"/>
      <c r="E11" s="16" t="s">
        <v>60</v>
      </c>
      <c r="F11" s="17">
        <v>101</v>
      </c>
      <c r="G11" s="17" t="s">
        <v>38</v>
      </c>
      <c r="H11" s="18"/>
      <c r="I11" s="42" t="s">
        <v>39</v>
      </c>
      <c r="J11" s="44"/>
      <c r="M11" s="2" t="s">
        <v>61</v>
      </c>
      <c r="P11" s="46">
        <f>SUM(P5:P10)</f>
        <v>17754.45</v>
      </c>
      <c r="Q11" s="46">
        <f>SUM(Q5:Q10)</f>
        <v>10520.78</v>
      </c>
      <c r="R11" s="46">
        <f>SUM(R5:R10)</f>
        <v>109.5</v>
      </c>
      <c r="S11" s="2">
        <f>P11/28384.73</f>
        <v>0.625493002751832</v>
      </c>
    </row>
    <row r="12" s="2" customFormat="1" ht="23" customHeight="1" spans="1:12">
      <c r="A12" s="15"/>
      <c r="B12" s="17" t="s">
        <v>52</v>
      </c>
      <c r="C12" s="17" t="s">
        <v>36</v>
      </c>
      <c r="D12" s="17"/>
      <c r="E12" s="16" t="s">
        <v>62</v>
      </c>
      <c r="F12" s="19">
        <v>48.46</v>
      </c>
      <c r="G12" s="17" t="s">
        <v>38</v>
      </c>
      <c r="H12" s="18"/>
      <c r="I12" s="42" t="s">
        <v>39</v>
      </c>
      <c r="J12" s="44"/>
      <c r="L12" s="19">
        <v>48.46</v>
      </c>
    </row>
    <row r="13" s="2" customFormat="1" ht="23" customHeight="1" spans="1:12">
      <c r="A13" s="15"/>
      <c r="B13" s="17"/>
      <c r="C13" s="17" t="s">
        <v>36</v>
      </c>
      <c r="D13" s="17"/>
      <c r="E13" s="16" t="s">
        <v>63</v>
      </c>
      <c r="F13" s="19">
        <v>49.3</v>
      </c>
      <c r="G13" s="17" t="s">
        <v>38</v>
      </c>
      <c r="H13" s="18"/>
      <c r="I13" s="42" t="s">
        <v>39</v>
      </c>
      <c r="J13" s="44"/>
      <c r="L13" s="19">
        <v>49.3</v>
      </c>
    </row>
    <row r="14" s="2" customFormat="1" ht="23" customHeight="1" spans="1:12">
      <c r="A14" s="15"/>
      <c r="B14" s="17"/>
      <c r="C14" s="17" t="s">
        <v>36</v>
      </c>
      <c r="D14" s="17"/>
      <c r="E14" s="16" t="s">
        <v>64</v>
      </c>
      <c r="F14" s="19">
        <v>80</v>
      </c>
      <c r="G14" s="17" t="s">
        <v>38</v>
      </c>
      <c r="H14" s="18"/>
      <c r="I14" s="42" t="s">
        <v>39</v>
      </c>
      <c r="J14" s="44"/>
      <c r="L14" s="19">
        <v>80</v>
      </c>
    </row>
    <row r="15" s="2" customFormat="1" ht="23" customHeight="1" spans="1:12">
      <c r="A15" s="15"/>
      <c r="B15" s="17"/>
      <c r="C15" s="17" t="s">
        <v>36</v>
      </c>
      <c r="D15" s="17"/>
      <c r="E15" s="16" t="s">
        <v>65</v>
      </c>
      <c r="F15" s="19">
        <v>57.2</v>
      </c>
      <c r="G15" s="17" t="s">
        <v>38</v>
      </c>
      <c r="H15" s="18"/>
      <c r="I15" s="42" t="s">
        <v>39</v>
      </c>
      <c r="J15" s="44"/>
      <c r="L15" s="19">
        <v>57.2</v>
      </c>
    </row>
    <row r="16" s="2" customFormat="1" ht="23" customHeight="1" spans="1:12">
      <c r="A16" s="15"/>
      <c r="B16" s="17"/>
      <c r="C16" s="17" t="s">
        <v>36</v>
      </c>
      <c r="D16" s="17"/>
      <c r="E16" s="16" t="s">
        <v>66</v>
      </c>
      <c r="F16" s="19">
        <v>41.5</v>
      </c>
      <c r="G16" s="17" t="s">
        <v>38</v>
      </c>
      <c r="H16" s="18"/>
      <c r="I16" s="42" t="s">
        <v>39</v>
      </c>
      <c r="J16" s="44"/>
      <c r="L16" s="19">
        <v>41.5</v>
      </c>
    </row>
    <row r="17" s="2" customFormat="1" ht="23" customHeight="1" spans="1:10">
      <c r="A17" s="15"/>
      <c r="B17" s="17"/>
      <c r="C17" s="17" t="s">
        <v>36</v>
      </c>
      <c r="D17" s="17"/>
      <c r="E17" s="16" t="s">
        <v>67</v>
      </c>
      <c r="F17" s="17">
        <v>160</v>
      </c>
      <c r="G17" s="17" t="s">
        <v>38</v>
      </c>
      <c r="H17" s="18"/>
      <c r="I17" s="42" t="s">
        <v>39</v>
      </c>
      <c r="J17" s="44"/>
    </row>
    <row r="18" s="2" customFormat="1" ht="27" spans="1:12">
      <c r="A18" s="15"/>
      <c r="B18" s="16" t="s">
        <v>68</v>
      </c>
      <c r="C18" s="17" t="s">
        <v>36</v>
      </c>
      <c r="D18" s="17"/>
      <c r="E18" s="16" t="s">
        <v>69</v>
      </c>
      <c r="F18" s="17">
        <v>1000</v>
      </c>
      <c r="G18" s="17" t="s">
        <v>38</v>
      </c>
      <c r="H18" s="18"/>
      <c r="I18" s="42" t="s">
        <v>39</v>
      </c>
      <c r="J18" s="44"/>
      <c r="L18" s="2">
        <f>1650-L4-L5</f>
        <v>279</v>
      </c>
    </row>
    <row r="19" s="2" customFormat="1" ht="27" spans="1:10">
      <c r="A19" s="15"/>
      <c r="B19" s="17" t="s">
        <v>70</v>
      </c>
      <c r="C19" s="17" t="s">
        <v>36</v>
      </c>
      <c r="D19" s="17"/>
      <c r="E19" s="16" t="s">
        <v>71</v>
      </c>
      <c r="F19" s="17">
        <v>100</v>
      </c>
      <c r="G19" s="17" t="s">
        <v>38</v>
      </c>
      <c r="H19" s="18"/>
      <c r="I19" s="42" t="s">
        <v>39</v>
      </c>
      <c r="J19" s="44"/>
    </row>
    <row r="20" s="2" customFormat="1" ht="27" spans="1:10">
      <c r="A20" s="15"/>
      <c r="B20" s="17"/>
      <c r="C20" s="17" t="s">
        <v>36</v>
      </c>
      <c r="D20" s="17"/>
      <c r="E20" s="16" t="s">
        <v>72</v>
      </c>
      <c r="F20" s="17">
        <v>300</v>
      </c>
      <c r="G20" s="17" t="s">
        <v>38</v>
      </c>
      <c r="H20" s="18"/>
      <c r="I20" s="42" t="s">
        <v>39</v>
      </c>
      <c r="J20" s="44"/>
    </row>
    <row r="21" s="2" customFormat="1" ht="27" spans="1:10">
      <c r="A21" s="15"/>
      <c r="B21" s="17"/>
      <c r="C21" s="17" t="s">
        <v>36</v>
      </c>
      <c r="D21" s="17"/>
      <c r="E21" s="16" t="s">
        <v>73</v>
      </c>
      <c r="F21" s="17">
        <v>300</v>
      </c>
      <c r="G21" s="17" t="s">
        <v>38</v>
      </c>
      <c r="H21" s="18"/>
      <c r="I21" s="42" t="s">
        <v>39</v>
      </c>
      <c r="J21" s="44"/>
    </row>
    <row r="22" s="2" customFormat="1" ht="27" spans="1:10">
      <c r="A22" s="15"/>
      <c r="B22" s="17"/>
      <c r="C22" s="17" t="s">
        <v>36</v>
      </c>
      <c r="D22" s="17"/>
      <c r="E22" s="16" t="s">
        <v>74</v>
      </c>
      <c r="F22" s="17">
        <v>300</v>
      </c>
      <c r="G22" s="17" t="s">
        <v>38</v>
      </c>
      <c r="H22" s="18"/>
      <c r="I22" s="42" t="s">
        <v>39</v>
      </c>
      <c r="J22" s="44"/>
    </row>
    <row r="23" s="2" customFormat="1" ht="27" spans="1:10">
      <c r="A23" s="15"/>
      <c r="B23" s="17"/>
      <c r="C23" s="17" t="s">
        <v>36</v>
      </c>
      <c r="D23" s="17"/>
      <c r="E23" s="16" t="s">
        <v>75</v>
      </c>
      <c r="F23" s="17">
        <v>300</v>
      </c>
      <c r="G23" s="17" t="s">
        <v>38</v>
      </c>
      <c r="H23" s="18"/>
      <c r="I23" s="42" t="s">
        <v>39</v>
      </c>
      <c r="J23" s="44"/>
    </row>
    <row r="24" s="2" customFormat="1" ht="27" spans="1:10">
      <c r="A24" s="15"/>
      <c r="B24" s="17"/>
      <c r="C24" s="17" t="s">
        <v>36</v>
      </c>
      <c r="D24" s="17"/>
      <c r="E24" s="16" t="s">
        <v>76</v>
      </c>
      <c r="F24" s="17">
        <v>100</v>
      </c>
      <c r="G24" s="17" t="s">
        <v>38</v>
      </c>
      <c r="H24" s="18"/>
      <c r="I24" s="42" t="s">
        <v>39</v>
      </c>
      <c r="J24" s="44"/>
    </row>
    <row r="25" s="2" customFormat="1" ht="40.5" spans="1:10">
      <c r="A25" s="15"/>
      <c r="B25" s="17"/>
      <c r="C25" s="17" t="s">
        <v>36</v>
      </c>
      <c r="D25" s="17"/>
      <c r="E25" s="16" t="s">
        <v>77</v>
      </c>
      <c r="F25" s="17">
        <v>700</v>
      </c>
      <c r="G25" s="17" t="s">
        <v>38</v>
      </c>
      <c r="H25" s="18"/>
      <c r="I25" s="42" t="s">
        <v>39</v>
      </c>
      <c r="J25" s="44"/>
    </row>
    <row r="26" s="2" customFormat="1" ht="54" spans="1:11">
      <c r="A26" s="15"/>
      <c r="B26" s="16" t="s">
        <v>78</v>
      </c>
      <c r="C26" s="17" t="s">
        <v>36</v>
      </c>
      <c r="D26" s="20"/>
      <c r="E26" s="16" t="s">
        <v>79</v>
      </c>
      <c r="F26" s="17">
        <v>7400</v>
      </c>
      <c r="G26" s="17" t="s">
        <v>80</v>
      </c>
      <c r="H26" s="18"/>
      <c r="I26" s="42" t="s">
        <v>39</v>
      </c>
      <c r="J26" s="44"/>
      <c r="K26" s="2" t="s">
        <v>81</v>
      </c>
    </row>
    <row r="27" s="2" customFormat="1" ht="27" spans="1:10">
      <c r="A27" s="15"/>
      <c r="B27" s="16" t="s">
        <v>82</v>
      </c>
      <c r="C27" s="16" t="s">
        <v>83</v>
      </c>
      <c r="D27" s="16"/>
      <c r="E27" s="16" t="s">
        <v>84</v>
      </c>
      <c r="F27" s="17">
        <v>109.5</v>
      </c>
      <c r="G27" s="17" t="s">
        <v>38</v>
      </c>
      <c r="H27" s="18"/>
      <c r="I27" s="42" t="s">
        <v>39</v>
      </c>
      <c r="J27" s="44"/>
    </row>
    <row r="28" s="2" customFormat="1" ht="27" spans="1:10">
      <c r="A28" s="15"/>
      <c r="B28" s="21" t="s">
        <v>85</v>
      </c>
      <c r="C28" s="17" t="s">
        <v>36</v>
      </c>
      <c r="D28" s="16"/>
      <c r="E28" s="16" t="s">
        <v>86</v>
      </c>
      <c r="F28" s="20">
        <v>57</v>
      </c>
      <c r="G28" s="17" t="s">
        <v>87</v>
      </c>
      <c r="H28" s="18"/>
      <c r="I28" s="42" t="s">
        <v>39</v>
      </c>
      <c r="J28" s="44"/>
    </row>
    <row r="29" s="2" customFormat="1" ht="90" customHeight="1" spans="1:14">
      <c r="A29" s="15"/>
      <c r="B29" s="21" t="s">
        <v>88</v>
      </c>
      <c r="C29" s="17" t="s">
        <v>89</v>
      </c>
      <c r="D29" s="16"/>
      <c r="E29" s="16"/>
      <c r="F29" s="22">
        <v>10113.52</v>
      </c>
      <c r="G29" s="17" t="s">
        <v>90</v>
      </c>
      <c r="H29" s="18"/>
      <c r="I29" s="42" t="s">
        <v>39</v>
      </c>
      <c r="J29" s="44"/>
      <c r="K29" s="2" t="s">
        <v>91</v>
      </c>
      <c r="L29" s="2" t="s">
        <v>92</v>
      </c>
      <c r="N29" s="2" t="s">
        <v>93</v>
      </c>
    </row>
    <row r="30" s="2" customFormat="1" ht="27" spans="1:10">
      <c r="A30" s="23"/>
      <c r="B30" s="24" t="s">
        <v>94</v>
      </c>
      <c r="C30" s="25" t="s">
        <v>89</v>
      </c>
      <c r="D30" s="26" t="s">
        <v>95</v>
      </c>
      <c r="E30" s="26" t="s">
        <v>96</v>
      </c>
      <c r="F30" s="27">
        <v>79</v>
      </c>
      <c r="G30" s="25" t="s">
        <v>97</v>
      </c>
      <c r="H30" s="28"/>
      <c r="I30" s="47" t="s">
        <v>39</v>
      </c>
      <c r="J30" s="48"/>
    </row>
    <row r="31" s="2" customFormat="1" ht="27" spans="1:10">
      <c r="A31" s="23"/>
      <c r="B31" s="24" t="s">
        <v>94</v>
      </c>
      <c r="C31" s="25" t="s">
        <v>89</v>
      </c>
      <c r="D31" s="26" t="s">
        <v>98</v>
      </c>
      <c r="E31" s="26" t="s">
        <v>99</v>
      </c>
      <c r="F31" s="27">
        <v>17.6</v>
      </c>
      <c r="G31" s="25" t="s">
        <v>97</v>
      </c>
      <c r="H31" s="28"/>
      <c r="I31" s="47" t="s">
        <v>39</v>
      </c>
      <c r="J31" s="48"/>
    </row>
    <row r="32" s="2" customFormat="1" ht="27" spans="1:10">
      <c r="A32" s="23"/>
      <c r="B32" s="24" t="s">
        <v>94</v>
      </c>
      <c r="C32" s="25" t="s">
        <v>89</v>
      </c>
      <c r="D32" s="26" t="s">
        <v>100</v>
      </c>
      <c r="E32" s="26" t="s">
        <v>101</v>
      </c>
      <c r="F32" s="27">
        <v>18.36</v>
      </c>
      <c r="G32" s="25" t="s">
        <v>97</v>
      </c>
      <c r="H32" s="28"/>
      <c r="I32" s="47" t="s">
        <v>39</v>
      </c>
      <c r="J32" s="48"/>
    </row>
    <row r="33" s="2" customFormat="1" ht="27" spans="1:10">
      <c r="A33" s="23"/>
      <c r="B33" s="24" t="s">
        <v>94</v>
      </c>
      <c r="C33" s="25" t="s">
        <v>89</v>
      </c>
      <c r="D33" s="26" t="s">
        <v>102</v>
      </c>
      <c r="E33" s="26" t="s">
        <v>103</v>
      </c>
      <c r="F33" s="27">
        <v>18.8</v>
      </c>
      <c r="G33" s="25" t="s">
        <v>97</v>
      </c>
      <c r="H33" s="28"/>
      <c r="I33" s="47" t="s">
        <v>39</v>
      </c>
      <c r="J33" s="48"/>
    </row>
    <row r="34" s="2" customFormat="1" ht="27" spans="1:10">
      <c r="A34" s="23"/>
      <c r="B34" s="24" t="s">
        <v>94</v>
      </c>
      <c r="C34" s="25" t="s">
        <v>89</v>
      </c>
      <c r="D34" s="26" t="s">
        <v>104</v>
      </c>
      <c r="E34" s="26" t="s">
        <v>105</v>
      </c>
      <c r="F34" s="27">
        <v>52.5</v>
      </c>
      <c r="G34" s="25" t="s">
        <v>97</v>
      </c>
      <c r="H34" s="28"/>
      <c r="I34" s="47" t="s">
        <v>39</v>
      </c>
      <c r="J34" s="48"/>
    </row>
    <row r="35" s="2" customFormat="1" ht="27" spans="1:10">
      <c r="A35" s="23"/>
      <c r="B35" s="24" t="s">
        <v>94</v>
      </c>
      <c r="C35" s="25" t="s">
        <v>89</v>
      </c>
      <c r="D35" s="26" t="s">
        <v>106</v>
      </c>
      <c r="E35" s="26" t="s">
        <v>107</v>
      </c>
      <c r="F35" s="27">
        <v>35</v>
      </c>
      <c r="G35" s="25" t="s">
        <v>97</v>
      </c>
      <c r="H35" s="28"/>
      <c r="I35" s="47" t="s">
        <v>39</v>
      </c>
      <c r="J35" s="48"/>
    </row>
    <row r="36" s="2" customFormat="1" ht="27" spans="1:10">
      <c r="A36" s="23"/>
      <c r="B36" s="24" t="s">
        <v>94</v>
      </c>
      <c r="C36" s="25" t="s">
        <v>89</v>
      </c>
      <c r="D36" s="26" t="s">
        <v>108</v>
      </c>
      <c r="E36" s="26" t="s">
        <v>107</v>
      </c>
      <c r="F36" s="27">
        <v>35</v>
      </c>
      <c r="G36" s="25" t="s">
        <v>97</v>
      </c>
      <c r="H36" s="28"/>
      <c r="I36" s="47" t="s">
        <v>39</v>
      </c>
      <c r="J36" s="48"/>
    </row>
    <row r="37" s="2" customFormat="1" ht="27" spans="1:10">
      <c r="A37" s="23"/>
      <c r="B37" s="24" t="s">
        <v>94</v>
      </c>
      <c r="C37" s="25" t="s">
        <v>89</v>
      </c>
      <c r="D37" s="26" t="s">
        <v>109</v>
      </c>
      <c r="E37" s="26" t="s">
        <v>107</v>
      </c>
      <c r="F37" s="27">
        <v>35</v>
      </c>
      <c r="G37" s="25" t="s">
        <v>97</v>
      </c>
      <c r="H37" s="28"/>
      <c r="I37" s="47" t="s">
        <v>39</v>
      </c>
      <c r="J37" s="48"/>
    </row>
    <row r="38" s="2" customFormat="1" ht="27" spans="1:10">
      <c r="A38" s="23"/>
      <c r="B38" s="24" t="s">
        <v>94</v>
      </c>
      <c r="C38" s="25" t="s">
        <v>89</v>
      </c>
      <c r="D38" s="26" t="s">
        <v>110</v>
      </c>
      <c r="E38" s="26" t="s">
        <v>111</v>
      </c>
      <c r="F38" s="27">
        <v>88</v>
      </c>
      <c r="G38" s="25" t="s">
        <v>97</v>
      </c>
      <c r="H38" s="28"/>
      <c r="I38" s="47" t="s">
        <v>39</v>
      </c>
      <c r="J38" s="48"/>
    </row>
    <row r="39" s="2" customFormat="1" ht="27" spans="1:10">
      <c r="A39" s="23"/>
      <c r="B39" s="24" t="s">
        <v>112</v>
      </c>
      <c r="C39" s="25" t="s">
        <v>89</v>
      </c>
      <c r="D39" s="26" t="s">
        <v>110</v>
      </c>
      <c r="E39" s="26" t="s">
        <v>113</v>
      </c>
      <c r="F39" s="27">
        <v>28</v>
      </c>
      <c r="G39" s="25" t="s">
        <v>97</v>
      </c>
      <c r="H39" s="28"/>
      <c r="I39" s="47" t="s">
        <v>39</v>
      </c>
      <c r="J39" s="48"/>
    </row>
    <row r="40" s="2" customFormat="1" ht="27" spans="1:10">
      <c r="A40" s="23"/>
      <c r="B40" s="24" t="s">
        <v>114</v>
      </c>
      <c r="C40" s="25" t="s">
        <v>36</v>
      </c>
      <c r="D40" s="26" t="s">
        <v>115</v>
      </c>
      <c r="E40" s="26" t="s">
        <v>116</v>
      </c>
      <c r="F40" s="27">
        <v>209</v>
      </c>
      <c r="G40" s="25" t="s">
        <v>97</v>
      </c>
      <c r="H40" s="28"/>
      <c r="I40" s="47" t="s">
        <v>39</v>
      </c>
      <c r="J40" s="48"/>
    </row>
    <row r="41" s="2" customFormat="1" ht="27" spans="1:10">
      <c r="A41" s="23"/>
      <c r="B41" s="24" t="s">
        <v>117</v>
      </c>
      <c r="C41" s="25" t="s">
        <v>36</v>
      </c>
      <c r="D41" s="26" t="s">
        <v>118</v>
      </c>
      <c r="E41" s="26" t="s">
        <v>119</v>
      </c>
      <c r="F41" s="27">
        <v>288</v>
      </c>
      <c r="G41" s="25" t="s">
        <v>97</v>
      </c>
      <c r="H41" s="28"/>
      <c r="I41" s="47" t="s">
        <v>39</v>
      </c>
      <c r="J41" s="48"/>
    </row>
    <row r="42" s="2" customFormat="1" ht="27" spans="1:10">
      <c r="A42" s="23"/>
      <c r="B42" s="24" t="s">
        <v>120</v>
      </c>
      <c r="C42" s="25" t="s">
        <v>36</v>
      </c>
      <c r="D42" s="26" t="s">
        <v>121</v>
      </c>
      <c r="E42" s="26" t="s">
        <v>122</v>
      </c>
      <c r="F42" s="27">
        <v>105</v>
      </c>
      <c r="G42" s="25" t="s">
        <v>97</v>
      </c>
      <c r="H42" s="28"/>
      <c r="I42" s="47" t="s">
        <v>39</v>
      </c>
      <c r="J42" s="48"/>
    </row>
    <row r="43" s="2" customFormat="1" ht="27" spans="1:10">
      <c r="A43" s="23"/>
      <c r="B43" s="24" t="s">
        <v>123</v>
      </c>
      <c r="C43" s="25" t="s">
        <v>36</v>
      </c>
      <c r="D43" s="26" t="s">
        <v>124</v>
      </c>
      <c r="E43" s="26" t="s">
        <v>125</v>
      </c>
      <c r="F43" s="27">
        <v>120</v>
      </c>
      <c r="G43" s="25" t="s">
        <v>97</v>
      </c>
      <c r="H43" s="28"/>
      <c r="I43" s="47" t="s">
        <v>39</v>
      </c>
      <c r="J43" s="48"/>
    </row>
    <row r="44" s="2" customFormat="1" ht="54" spans="1:14">
      <c r="A44" s="23"/>
      <c r="B44" s="24" t="s">
        <v>126</v>
      </c>
      <c r="C44" s="25" t="s">
        <v>36</v>
      </c>
      <c r="D44" s="26" t="s">
        <v>127</v>
      </c>
      <c r="E44" s="26" t="s">
        <v>128</v>
      </c>
      <c r="F44" s="27">
        <v>579.74</v>
      </c>
      <c r="G44" s="25" t="s">
        <v>129</v>
      </c>
      <c r="H44" s="28"/>
      <c r="I44" s="47" t="s">
        <v>130</v>
      </c>
      <c r="J44" s="48"/>
      <c r="K44" s="2" t="s">
        <v>131</v>
      </c>
      <c r="N44" s="2">
        <f>M45-5447.47</f>
        <v>1648.7125</v>
      </c>
    </row>
    <row r="45" s="3" customFormat="1" ht="23" customHeight="1" spans="1:19">
      <c r="A45" s="29"/>
      <c r="B45" s="30" t="s">
        <v>132</v>
      </c>
      <c r="C45" s="30"/>
      <c r="D45" s="30"/>
      <c r="E45" s="30"/>
      <c r="F45" s="30">
        <f>SUM(F4:F44)</f>
        <v>28384.73</v>
      </c>
      <c r="G45" s="31"/>
      <c r="H45" s="32"/>
      <c r="I45" s="49"/>
      <c r="J45" s="50"/>
      <c r="K45" s="2" t="s">
        <v>133</v>
      </c>
      <c r="L45" s="2"/>
      <c r="M45" s="2">
        <f>28384.73*0.25</f>
        <v>7096.1825</v>
      </c>
      <c r="N45" s="2"/>
      <c r="O45" s="2"/>
      <c r="P45" s="2"/>
      <c r="Q45" s="2"/>
      <c r="R45" s="2"/>
      <c r="S45" s="2"/>
    </row>
    <row r="46" ht="27" spans="1:19">
      <c r="A46" s="33"/>
      <c r="B46" s="34" t="s">
        <v>134</v>
      </c>
      <c r="C46" s="27" t="s">
        <v>36</v>
      </c>
      <c r="D46" s="33"/>
      <c r="E46" s="34" t="s">
        <v>135</v>
      </c>
      <c r="F46" s="35">
        <v>2000</v>
      </c>
      <c r="G46" s="25" t="s">
        <v>136</v>
      </c>
      <c r="H46" s="36"/>
      <c r="I46" s="51"/>
      <c r="J46" s="52"/>
      <c r="M46" s="2"/>
      <c r="N46" s="2"/>
      <c r="O46" s="2"/>
      <c r="P46" s="2"/>
      <c r="Q46" s="2"/>
      <c r="R46" s="2"/>
      <c r="S46" s="2"/>
    </row>
    <row r="47" ht="27" spans="1:10">
      <c r="A47" s="33"/>
      <c r="B47" s="34" t="s">
        <v>137</v>
      </c>
      <c r="C47" s="27" t="s">
        <v>36</v>
      </c>
      <c r="D47" s="33"/>
      <c r="E47" s="34" t="s">
        <v>138</v>
      </c>
      <c r="F47" s="35">
        <v>500</v>
      </c>
      <c r="G47" s="25" t="s">
        <v>87</v>
      </c>
      <c r="H47" s="36"/>
      <c r="I47" s="51"/>
      <c r="J47" s="52"/>
    </row>
    <row r="48" ht="27" spans="1:10">
      <c r="A48" s="33"/>
      <c r="B48" s="34" t="s">
        <v>139</v>
      </c>
      <c r="C48" s="27" t="s">
        <v>89</v>
      </c>
      <c r="D48" s="33"/>
      <c r="E48" s="34" t="s">
        <v>140</v>
      </c>
      <c r="F48" s="35">
        <v>1000</v>
      </c>
      <c r="G48" s="25" t="s">
        <v>136</v>
      </c>
      <c r="H48" s="36"/>
      <c r="I48" s="51"/>
      <c r="J48" s="52"/>
    </row>
    <row r="49" ht="27" spans="1:10">
      <c r="A49" s="33"/>
      <c r="B49" s="34" t="s">
        <v>141</v>
      </c>
      <c r="C49" s="27" t="s">
        <v>83</v>
      </c>
      <c r="D49" s="33"/>
      <c r="E49" s="34" t="s">
        <v>142</v>
      </c>
      <c r="F49" s="35">
        <v>1372.39</v>
      </c>
      <c r="G49" s="25" t="s">
        <v>87</v>
      </c>
      <c r="H49" s="36"/>
      <c r="I49" s="51" t="s">
        <v>143</v>
      </c>
      <c r="J49" s="52"/>
    </row>
    <row r="50" ht="54" spans="1:12">
      <c r="A50" s="33"/>
      <c r="B50" s="34" t="s">
        <v>144</v>
      </c>
      <c r="C50" s="27" t="s">
        <v>83</v>
      </c>
      <c r="D50" s="33"/>
      <c r="E50" s="34" t="s">
        <v>145</v>
      </c>
      <c r="F50" s="35">
        <v>817</v>
      </c>
      <c r="G50" s="25" t="s">
        <v>146</v>
      </c>
      <c r="H50" s="36"/>
      <c r="I50" s="51"/>
      <c r="J50" s="52"/>
      <c r="K50" s="1" t="s">
        <v>147</v>
      </c>
      <c r="L50" s="53">
        <f>F50/4</f>
        <v>204.25</v>
      </c>
    </row>
    <row r="51" s="2" customFormat="1" ht="50" customHeight="1" spans="1:19">
      <c r="A51" s="23"/>
      <c r="B51" s="26" t="s">
        <v>148</v>
      </c>
      <c r="C51" s="25" t="s">
        <v>36</v>
      </c>
      <c r="D51" s="26"/>
      <c r="E51" s="26" t="s">
        <v>149</v>
      </c>
      <c r="F51" s="25">
        <v>200</v>
      </c>
      <c r="G51" s="25" t="s">
        <v>136</v>
      </c>
      <c r="H51" s="28"/>
      <c r="I51" s="47" t="s">
        <v>39</v>
      </c>
      <c r="J51" s="48"/>
      <c r="M51" s="1"/>
      <c r="N51" s="1"/>
      <c r="O51" s="1"/>
      <c r="P51" s="1"/>
      <c r="Q51" s="1"/>
      <c r="R51" s="1"/>
      <c r="S51" s="1"/>
    </row>
    <row r="52" s="2" customFormat="1" ht="37" customHeight="1" spans="1:12">
      <c r="A52" s="23"/>
      <c r="B52" s="24" t="s">
        <v>150</v>
      </c>
      <c r="C52" s="25" t="s">
        <v>36</v>
      </c>
      <c r="D52" s="26"/>
      <c r="E52" s="26" t="s">
        <v>151</v>
      </c>
      <c r="F52" s="25">
        <v>540</v>
      </c>
      <c r="G52" s="25" t="s">
        <v>136</v>
      </c>
      <c r="H52" s="28"/>
      <c r="I52" s="47" t="s">
        <v>39</v>
      </c>
      <c r="J52" s="48"/>
      <c r="L52" s="54">
        <f>F52/2</f>
        <v>270</v>
      </c>
    </row>
    <row r="53" ht="33" customHeight="1" spans="1:19">
      <c r="A53" s="33"/>
      <c r="B53" s="34" t="s">
        <v>152</v>
      </c>
      <c r="C53" s="27"/>
      <c r="D53" s="33"/>
      <c r="E53" s="34" t="s">
        <v>153</v>
      </c>
      <c r="F53" s="35">
        <v>78.88</v>
      </c>
      <c r="G53" s="25" t="s">
        <v>87</v>
      </c>
      <c r="H53" s="36"/>
      <c r="I53" s="51"/>
      <c r="J53" s="52"/>
      <c r="L53" s="35">
        <v>78.88</v>
      </c>
      <c r="M53" s="2"/>
      <c r="N53" s="2"/>
      <c r="O53" s="2"/>
      <c r="P53" s="2"/>
      <c r="Q53" s="2"/>
      <c r="R53" s="2"/>
      <c r="S53" s="2"/>
    </row>
    <row r="54" ht="39" customHeight="1" spans="1:12">
      <c r="A54" s="33"/>
      <c r="B54" s="34" t="s">
        <v>154</v>
      </c>
      <c r="C54" s="27"/>
      <c r="D54" s="33"/>
      <c r="E54" s="34" t="s">
        <v>155</v>
      </c>
      <c r="F54" s="35">
        <v>203</v>
      </c>
      <c r="G54" s="25" t="s">
        <v>87</v>
      </c>
      <c r="H54" s="36"/>
      <c r="I54" s="51"/>
      <c r="J54" s="52"/>
      <c r="L54" s="35">
        <v>203</v>
      </c>
    </row>
    <row r="55" customHeight="1" spans="1:10">
      <c r="A55" s="33"/>
      <c r="B55" s="27" t="s">
        <v>156</v>
      </c>
      <c r="C55" s="27"/>
      <c r="D55" s="33"/>
      <c r="E55" s="37"/>
      <c r="F55" s="33">
        <v>197</v>
      </c>
      <c r="G55" s="25" t="s">
        <v>157</v>
      </c>
      <c r="H55" s="36"/>
      <c r="I55" s="47" t="s">
        <v>39</v>
      </c>
      <c r="J55" s="52"/>
    </row>
    <row r="56" customHeight="1" spans="1:10">
      <c r="A56" s="33"/>
      <c r="B56" s="27" t="s">
        <v>158</v>
      </c>
      <c r="C56" s="27"/>
      <c r="D56" s="33"/>
      <c r="E56" s="37"/>
      <c r="F56" s="33">
        <v>100</v>
      </c>
      <c r="G56" s="25" t="s">
        <v>157</v>
      </c>
      <c r="H56" s="36"/>
      <c r="I56" s="47" t="s">
        <v>39</v>
      </c>
      <c r="J56" s="52"/>
    </row>
    <row r="57" customHeight="1" spans="1:10">
      <c r="A57" s="33"/>
      <c r="B57" s="27" t="s">
        <v>159</v>
      </c>
      <c r="C57" s="27"/>
      <c r="D57" s="33"/>
      <c r="E57" s="37"/>
      <c r="F57" s="33">
        <v>1148</v>
      </c>
      <c r="G57" s="25" t="s">
        <v>157</v>
      </c>
      <c r="H57" s="36"/>
      <c r="I57" s="51" t="s">
        <v>143</v>
      </c>
      <c r="J57" s="52"/>
    </row>
    <row r="58" customHeight="1" spans="1:10">
      <c r="A58" s="33"/>
      <c r="B58" s="27" t="s">
        <v>160</v>
      </c>
      <c r="C58" s="27"/>
      <c r="D58" s="33"/>
      <c r="E58" s="37"/>
      <c r="F58" s="33">
        <v>133</v>
      </c>
      <c r="G58" s="25" t="s">
        <v>38</v>
      </c>
      <c r="H58" s="36"/>
      <c r="I58" s="51" t="s">
        <v>161</v>
      </c>
      <c r="J58" s="52"/>
    </row>
    <row r="59" customHeight="1" spans="2:6">
      <c r="B59" s="3" t="s">
        <v>162</v>
      </c>
      <c r="C59" s="3"/>
      <c r="D59" s="3"/>
      <c r="E59" s="3"/>
      <c r="F59" s="1">
        <f>SUM(F46:F58)</f>
        <v>8289.27</v>
      </c>
    </row>
    <row r="60" customHeight="1" spans="2:6">
      <c r="B60" s="38" t="s">
        <v>163</v>
      </c>
      <c r="C60" s="38"/>
      <c r="D60" s="38"/>
      <c r="E60" s="38"/>
      <c r="F60" s="1">
        <f>F45+F59</f>
        <v>36674</v>
      </c>
    </row>
    <row r="61" customHeight="1" spans="6:6">
      <c r="F61" s="1">
        <v>2900</v>
      </c>
    </row>
  </sheetData>
  <mergeCells count="8">
    <mergeCell ref="A1:C1"/>
    <mergeCell ref="A2:J2"/>
    <mergeCell ref="B45:E45"/>
    <mergeCell ref="B59:E59"/>
    <mergeCell ref="B60:E60"/>
    <mergeCell ref="B7:B11"/>
    <mergeCell ref="B12:B17"/>
    <mergeCell ref="B19:B25"/>
  </mergeCells>
  <printOptions horizontalCentered="1"/>
  <pageMargins left="0.786805555555556" right="0.786805555555556" top="0.984027777777778" bottom="0.984027777777778" header="0.5" footer="0.5"/>
  <pageSetup paperSize="9" orientation="landscape" horizontalDpi="600"/>
  <headerFooter/>
  <ignoredErrors>
    <ignoredError sqref="O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魏县2022年度统筹整合使用财政涉农资金项目完成情况统计表</vt:lpstr>
      <vt:lpstr>全部项目分文号（非整合方案用）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新宿一匹狼</cp:lastModifiedBy>
  <dcterms:created xsi:type="dcterms:W3CDTF">2021-08-27T08:50:00Z</dcterms:created>
  <dcterms:modified xsi:type="dcterms:W3CDTF">2023-03-06T03:03:53Z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A78B1EC7F52742F293AC007BA129F6D3</vt:lpwstr>
  </property>
</Properties>
</file>